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13A43EB2-8F33-4EC9-B766-4E44526D56FB}" xr6:coauthVersionLast="47" xr6:coauthVersionMax="47" xr10:uidLastSave="{00000000-0000-0000-0000-000000000000}"/>
  <bookViews>
    <workbookView xWindow="555" yWindow="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N27" i="15" l="1"/>
  <c r="F28" i="15"/>
  <c r="F30" i="15"/>
  <c r="F33" i="15"/>
  <c r="AE27" i="15"/>
  <c r="AE24" i="15" s="1"/>
  <c r="D24" i="15"/>
  <c r="Z27" i="15" l="1"/>
  <c r="Z24" i="15" s="1"/>
  <c r="F31" i="15"/>
  <c r="R27" i="15"/>
  <c r="R24" i="15" s="1"/>
  <c r="F29" i="15"/>
  <c r="E31" i="15"/>
  <c r="E29" i="15"/>
  <c r="V27" i="15"/>
  <c r="V24" i="15" s="1"/>
  <c r="AC28" i="15"/>
  <c r="E33" i="15"/>
  <c r="AC33" i="15"/>
  <c r="N24" i="15"/>
  <c r="F24" i="15" s="1"/>
  <c r="F27" i="15"/>
  <c r="E30" i="15"/>
  <c r="AC30" i="15"/>
  <c r="AC29" i="15" l="1"/>
  <c r="AC31" i="15"/>
  <c r="J27" i="15"/>
  <c r="E27" i="15" s="1"/>
  <c r="E28" i="15"/>
  <c r="AC27" i="15" l="1"/>
  <c r="J24" i="15"/>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<sst xmlns="http://schemas.openxmlformats.org/spreadsheetml/2006/main" count="4554" uniqueCount="556">
  <si>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</si>
  <si>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</si>
  <si>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</si>
  <si>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</si>
  <si>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</si>
  <si>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</si>
  <si>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</si>
  <si>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</si>
  <si>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</si>
  <si>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</si>
  <si>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</si>
  <si>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</si>
  <si>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</si>
  <si>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</si>
  <si>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</si>
  <si>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</si>
  <si>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</si>
  <si>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</si>
  <si>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</si>
  <si>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</si>
  <si>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</si>
  <si>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</si>
  <si>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</si>
  <si>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</si>
  <si>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</si>
  <si>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</si>
  <si>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</si>
  <si>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</si>
  <si>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</si>
  <si>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</si>
  <si>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</si>
  <si>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</si>
  <si>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</si>
  <si>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</si>
  <si>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</si>
  <si>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</si>
  <si>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</si>
  <si>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</si>
  <si>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</si>
  <si>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</si>
  <si>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</si>
  <si>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</si>
  <si>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</si>
  <si>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</si>
  <si>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</si>
  <si>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</si>
  <si>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</si>
  <si>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</si>
  <si>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</si>
  <si>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</si>
  <si>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</si>
  <si>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</si>
  <si>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</si>
  <si>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</si>
  <si>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</si>
  <si>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</si>
  <si>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</si>
  <si>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</si>
  <si>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</si>
  <si>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</si>
  <si>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</si>
  <si>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</si>
  <si>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</si>
  <si>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</si>
  <si>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</si>
  <si>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</si>
  <si>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</si>
  <si>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</si>
  <si>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</si>
  <si>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</si>
  <si>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</si>
  <si>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</si>
  <si>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</si>
  <si>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</si>
  <si>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</si>
  <si>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</si>
  <si>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</si>
  <si>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</si>
  <si>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</si>
  <si>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</si>
  <si>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</si>
  <si>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</si>
  <si>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</si>
  <si>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</si>
  <si>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</si>
  <si>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</si>
  <si>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</si>
  <si>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</si>
  <si>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</si>
  <si>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</si>
  <si>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</si>
  <si>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</si>
  <si>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</si>
  <si>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</si>
  <si>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</si>
  <si>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</si>
  <si>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</si>
  <si>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</si>
  <si>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</si>
  <si>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</si>
  <si>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</si>
  <si>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</si>
  <si>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</si>
  <si>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</si>
  <si>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</si>
  <si>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</si>
  <si>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</si>
  <si>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</si>
  <si>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</si>
  <si>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</si>
  <si>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</si>
  <si>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</si>
  <si>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</si>
  <si>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</si>
  <si>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</si>
  <si>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</si>
  <si>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</si>
  <si>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</si>
  <si>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</si>
  <si>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</si>
  <si>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</si>
  <si>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</si>
  <si>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</si>
  <si>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</si>
  <si>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</si>
  <si>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</si>
  <si>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</si>
  <si>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</si>
  <si>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</si>
  <si>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</si>
  <si>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</si>
  <si>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</si>
  <si>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</si>
  <si>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</si>
  <si>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</si>
  <si>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</si>
  <si>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</si>
  <si>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</si>
  <si>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</si>
  <si>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</si>
  <si>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</si>
  <si>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</si>
  <si>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</si>
  <si>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</si>
  <si>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</si>
  <si>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</si>
  <si>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</si>
  <si>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</si>
  <si>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</si>
  <si>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</si>
  <si>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</si>
  <si>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</si>
  <si>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</si>
  <si>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</si>
  <si>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</si>
  <si>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</si>
  <si>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</si>
  <si>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</si>
  <si>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</si>
  <si>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</si>
  <si>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</si>
  <si>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</si>
  <si>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</si>
  <si>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</si>
  <si>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</si>
  <si>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</si>
  <si>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</si>
  <si>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</si>
  <si>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</si>
  <si>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</si>
  <si>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</si>
  <si>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</si>
  <si>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</si>
  <si>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</si>
  <si>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</si>
  <si>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</si>
  <si>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</si>
  <si>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</si>
  <si>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</si>
  <si>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</si>
  <si>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</si>
  <si>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</si>
  <si>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</si>
  <si>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</si>
  <si>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</si>
  <si>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</si>
  <si>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</si>
  <si>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</si>
  <si>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</si>
  <si>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</si>
  <si>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</si>
  <si>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</si>
  <si>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</si>
  <si>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</si>
  <si>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</si>
  <si>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</si>
  <si>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</si>
  <si>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</si>
  <si>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</si>
  <si>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</si>
  <si>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</si>
  <si>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</si>
  <si>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</si>
  <si>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</si>
  <si>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</si>
  <si>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</si>
  <si>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</si>
  <si>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</si>
  <si>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</si>
  <si>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</si>
  <si>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</si>
  <si>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</si>
  <si>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</si>
  <si>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</si>
  <si>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</si>
  <si>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</si>
  <si>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</si>
  <si>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</si>
  <si>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</si>
  <si>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</si>
  <si>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</si>
  <si>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</si>
  <si>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</si>
  <si>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</si>
  <si>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</si>
  <si>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</si>
  <si>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</si>
  <si>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</si>
  <si>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</si>
  <si>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</si>
  <si>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</si>
  <si>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</si>
  <si>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</si>
  <si>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</si>
  <si>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</si>
  <si>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</si>
  <si>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</si>
  <si>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</si>
  <si>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</si>
  <si>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</si>
  <si>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</si>
  <si>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</si>
  <si>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</si>
  <si>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</si>
  <si>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</si>
  <si>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</si>
  <si>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</si>
  <si>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</si>
  <si>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</si>
  <si>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</si>
  <si>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</si>
  <si>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</si>
  <si>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</si>
  <si>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</si>
  <si>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</si>
  <si>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</si>
  <si>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</si>
  <si>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</si>
  <si>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</si>
  <si>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</si>
  <si>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</si>
  <si>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</si>
  <si>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</si>
  <si>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</si>
  <si>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</si>
  <si>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</si>
  <si>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</si>
  <si>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</si>
  <si>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</si>
  <si>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</si>
  <si>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</si>
  <si>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</si>
  <si>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</si>
  <si>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</si>
  <si>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</si>
  <si>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</si>
  <si>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</si>
  <si>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</si>
  <si>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</si>
  <si>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</si>
  <si>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</si>
  <si>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</si>
  <si>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</si>
  <si>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</si>
  <si>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</si>
  <si>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</si>
  <si>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</si>
  <si>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</si>
  <si>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</si>
  <si>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</si>
  <si>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</si>
  <si>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</si>
  <si>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</si>
  <si>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</si>
  <si>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</si>
  <si>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</si>
  <si>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</si>
  <si>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</si>
  <si>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</si>
  <si>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</si>
  <si>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</si>
  <si>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</si>
  <si>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</si>
  <si>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</si>
  <si>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</si>
  <si>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</si>
  <si>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</si>
  <si>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</si>
  <si>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</si>
  <si>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</si>
  <si>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</si>
  <si>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</si>
  <si>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</si>
  <si>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</si>
  <si>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</si>
  <si>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</si>
  <si>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</si>
  <si>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</si>
  <si>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</si>
  <si>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</si>
  <si>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</si>
  <si>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</si>
  <si>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</si>
  <si>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</si>
  <si>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</si>
  <si>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</si>
  <si>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</si>
  <si>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</si>
  <si>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</si>
  <si>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</si>
  <si>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</si>
  <si>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</si>
  <si>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</si>
  <si>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</si>
  <si>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</si>
  <si>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</si>
  <si>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</si>
  <si>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</si>
  <si>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</si>
  <si>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</si>
  <si>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</si>
  <si>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</si>
  <si>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</si>
  <si>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</si>
  <si>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</si>
  <si>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</si>
  <si>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</si>
  <si>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</si>
  <si>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</si>
  <si>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</si>
  <si>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</si>
  <si>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</si>
  <si>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</si>
  <si>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</si>
  <si>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</si>
  <si>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</si>
  <si>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</si>
  <si>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</si>
  <si>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</si>
  <si>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</si>
  <si>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</si>
  <si>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</si>
  <si>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</si>
  <si>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</si>
  <si>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</si>
  <si>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</si>
  <si>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</si>
  <si>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</si>
  <si>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</si>
  <si>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</si>
  <si>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</si>
  <si>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</si>
  <si>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</si>
  <si>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</si>
  <si>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</si>
  <si>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</si>
  <si>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</si>
  <si>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</si>
  <si>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</si>
  <si>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</si>
  <si>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</si>
  <si>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</si>
  <si>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</si>
  <si>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</si>
  <si>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</si>
  <si>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</si>
  <si>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</si>
  <si>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</si>
  <si>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</si>
  <si>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</si>
  <si>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</si>
  <si>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</si>
  <si>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</si>
  <si>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</si>
  <si>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</si>
  <si>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</si>
  <si>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</si>
  <si>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</si>
  <si>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</si>
  <si>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</si>
  <si>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</si>
  <si>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</si>
  <si>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</si>
  <si>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</si>
  <si>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</si>
  <si>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</si>
  <si>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</si>
  <si>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</si>
  <si>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</si>
  <si>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</si>
  <si>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</si>
  <si>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</si>
  <si>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</si>
  <si>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</si>
  <si>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</si>
  <si>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</si>
  <si>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</si>
  <si>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</si>
  <si>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</si>
  <si>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</si>
  <si>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</si>
  <si>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</si>
  <si>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</si>
  <si>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</si>
  <si>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</si>
  <si>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</si>
  <si>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</si>
  <si>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</si>
  <si>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</si>
  <si>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</si>
  <si>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</si>
  <si>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</si>
  <si>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</si>
  <si>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</si>
  <si>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</si>
  <si>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</si>
  <si>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</si>
  <si>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</si>
  <si>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</si>
  <si>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</si>
  <si>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</si>
  <si>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</si>
  <si>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</si>
  <si>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Утвержденный план</t>
  </si>
  <si>
    <t>Предложение по корректировке утвержденного плана</t>
  </si>
  <si>
    <t>N_00.0072.000072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</si>
  <si>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</si>
  <si>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</si>
  <si>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</si>
  <si>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</si>
  <si>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</si>
  <si>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</si>
  <si>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</si>
  <si>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</si>
  <si>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</si>
  <si>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</si>
  <si>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</si>
  <si>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</si>
  <si>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</si>
  <si>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</si>
  <si>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</si>
  <si>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</si>
  <si>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</si>
  <si>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</si>
  <si>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</si>
  <si>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</si>
  <si>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</si>
  <si>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</si>
  <si>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</si>
  <si>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</si>
  <si>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</si>
  <si>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</si>
  <si>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</si>
  <si>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</si>
  <si>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</si>
  <si>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</si>
  <si>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</si>
  <si>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</si>
  <si>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</si>
  <si>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</si>
  <si>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</si>
  <si>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</si>
  <si>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</si>
  <si>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</si>
  <si>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</si>
  <si>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</si>
  <si>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</si>
  <si>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</si>
  <si>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</si>
  <si>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</si>
  <si>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</si>
  <si>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</si>
  <si>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</si>
  <si>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</si>
  <si>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</si>
  <si>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</si>
  <si>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</si>
  <si>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</si>
  <si>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</si>
  <si>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</si>
  <si>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</si>
  <si>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</si>
  <si>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</si>
  <si>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</si>
  <si>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</si>
  <si>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</si>
  <si>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</si>
  <si>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</si>
  <si>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</si>
  <si>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</si>
  <si>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увеличением объёмов выполняемых работ, по факту разработки проектно-сметной документации. Смещение сроков выполнения строительно-монтажных работ на объекте обусловлено, смещением сроков выполнения обязательств Заявителя по договору ТП ввиду отсутствия источника финансирования по покрытие затрат на строительство участка ЛЭП 220 кВ и ПС 220 кВ</t>
  </si>
  <si>
    <t>ПИР, СМР, ПНР</t>
  </si>
  <si>
    <t>Выполнение проектно-изыскательских, строительно-монтажных и пусконаладочных работ по проекту  "Реконструкция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</si>
  <si>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</si>
  <si>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</si>
  <si>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</si>
  <si>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АО "РЭМиС"</t>
  </si>
  <si>
    <t xml:space="preserve"> -</t>
  </si>
  <si>
    <t>13968,311</t>
  </si>
  <si>
    <t xml:space="preserve">	32312074343</t>
  </si>
  <si>
    <t>да</t>
  </si>
  <si>
    <t>https://com.roseltorg.ru/</t>
  </si>
  <si>
    <t>ИП</t>
  </si>
  <si>
    <t>СМР</t>
  </si>
  <si>
    <t>АКЦИОНЕРНОЕ ОБЩЕСТВО "РЕМОНТЭНЕРГОМОНТАЖ И СЕРВИС"</t>
  </si>
  <si>
    <t>ИП-23-00074 от 29.03.2023</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</si>
  <si>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</si>
  <si>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</si>
  <si>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</si>
  <si>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объекту-аналогу: "Реконструкция ВЛ-220 кВ №246 Омская ТЭЦ-4-Татарск в части установки дополнительных опор для создания габарита ВЛ-220 кВ", "Замена промежуточной опоры №90 ВЛ 220 кВ Новосибирская ТЭЦ-3 - Дружная I цепь с отпайкой на ПС Тепличная на анкерно-угловую"</t>
  </si>
  <si>
    <t>см. комментарии ниже по этапам</t>
  </si>
  <si>
    <t>-</t>
  </si>
  <si>
    <t>Планируется расторжение договора на СМР в связи со смещением обязательств Заявителя по договору ТП на 2026 год. В 2026 году будет заключен новый договор на СМР.</t>
  </si>
  <si>
    <t>Смещение сроков выполнения строительно-монтажных работ на объекте обусловлено, смещением сроков выполнения обязательств Заявителя по договору ТП ввиду отсутствия источника финансирования по покрытие затрат на строительство участка ЛЭП 220 кВ и ПС 220 кВ</t>
  </si>
  <si>
    <t>г. Новосибирск</t>
  </si>
  <si>
    <t>не требуется</t>
  </si>
  <si>
    <t>+</t>
  </si>
  <si>
    <t>федеральный</t>
  </si>
  <si>
    <t>387/7700057 от 23.09.2021</t>
  </si>
  <si>
    <t>опора №35 ВЛ 220 кВ Новосибирская ТЭЦ-3 – Дружная II цепь с отпайками</t>
  </si>
  <si>
    <t>проектируемая опора в пролете опор №№34-35 ВЛ 220 кВ Новосибирская ТЭЦ-3 – Дружная II цепь с отпайками</t>
  </si>
  <si>
    <t>1. Технологическое присоединение  энергопринимающих устройств Заявителей к сетям АО "Электромагистраль".</t>
  </si>
  <si>
    <t>Усиление существующей опоры №35 и установки дополнительной опоры в пролете опор №№34-35.</t>
  </si>
  <si>
    <t>ВЛ 220 кВ Новосибирская ТЭЦ-3 - Дружная II цепь с отпайками</t>
  </si>
  <si>
    <t>19230,72 тыс. руб с НДС за 1 опору</t>
  </si>
  <si>
    <t>Выделение этапов не предусмотрено</t>
  </si>
  <si>
    <t>1. Договор технологического присоединения: 387/7700057 от 23.09.2021.</t>
  </si>
  <si>
    <t>С</t>
  </si>
  <si>
    <t>Сибирский Федеральный округ, Новосибирская область, г. Новосибирск</t>
  </si>
  <si>
    <t xml:space="preserve">Сетевая организация:
1. Замена/усиление существующей опоры №35 ВЛ 220 кВ Новосибирская ТЭЦ-3 – Дружная II цепь с отпайками. Необходимость замены/усиления существующей опоры №35 уточнить при проектировании.
2. Установка дополнительной опоры в пролете опор №№34-35 ВЛ 220 кВ Новосибирская ТЭЦ-3 – Дружная II цепь с отпайками.
</t>
  </si>
  <si>
    <t xml:space="preserve">ДС №1 от 11.10.2022
ДС №2 от 28.11.2023           ДС №3 от 26.12.2024      </t>
  </si>
  <si>
    <t>Заключен</t>
  </si>
  <si>
    <t>г. Новосибирск, Ленинский район, ул. Станционная, з/у 86, кадастровый номер 54:35:000000:39715</t>
  </si>
  <si>
    <t>Участок ВЛ 220 кВ и ПС 220 кВ "Нэолайн" для питания центра обработки данных</t>
  </si>
  <si>
    <t>1;2;3;4</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</si>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</sst>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526</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527</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534</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535</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535</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535</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536</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536</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537</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536</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535</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535</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536</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535</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34.48104</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t="s">
        <v>424</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36.284236064681494</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30.396198106371301</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N_00.0072.000072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34.584569695934711</v>
      </c>
      <c r="D24" s="261">
        <f t="shared" ref="D24:G24" si="0">D25+D26+D27+D32+D33</f>
        <v>38.461431364681495</v>
      </c>
      <c r="E24" s="262">
        <f>J24+N24+R24+V24+Z24+AE24</f>
        <v>36.284236064681494</v>
      </c>
      <c r="F24" s="262">
        <f t="shared" ref="F24:F26" si="1">N24+R24+V24+Z24+AE24</f>
        <v>36.284236064681494</v>
      </c>
      <c r="G24" s="253">
        <f t="shared" si="0"/>
        <v>0</v>
      </c>
      <c r="H24" s="253">
        <f>H25+H26+H27+H32+H33</f>
        <v>36.284236064681494</v>
      </c>
      <c r="I24" s="253" t="s">
        <v>424</v>
      </c>
      <c r="J24" s="261">
        <f>J25+J26+J27+J32+J33</f>
        <v>0</v>
      </c>
      <c r="K24" s="261" t="s">
        <v>424</v>
      </c>
      <c r="L24" s="253">
        <f>L25+L26+L27+L32+L33</f>
        <v>0</v>
      </c>
      <c r="M24" s="253" t="s">
        <v>424</v>
      </c>
      <c r="N24" s="261">
        <f>N25+N26+N27+N32+N33</f>
        <v>36.284236064681494</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36.284236064681494</v>
      </c>
      <c r="AC24" s="264">
        <f>J24+N24+R24+V24+Z24</f>
        <v>36.284236064681494</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28.885738721965819</v>
      </c>
      <c r="D27" s="261">
        <v>30.398369716540621</v>
      </c>
      <c r="E27" s="264">
        <f>J27+N27+R27+V27+Z27+AE27</f>
        <v>30.398369716540621</v>
      </c>
      <c r="F27" s="264">
        <f t="shared" ref="F27:F68" si="8">N27+R27+V27+Z27+AE27</f>
        <v>30.398369716540621</v>
      </c>
      <c r="G27" s="253">
        <v>0</v>
      </c>
      <c r="H27" s="253">
        <f>SUM(H28:H31)</f>
        <v>30.948270974045936</v>
      </c>
      <c r="I27" s="253" t="s">
        <v>424</v>
      </c>
      <c r="J27" s="261">
        <f>SUM(J28:J31)</f>
        <v>0</v>
      </c>
      <c r="K27" s="261" t="s">
        <v>424</v>
      </c>
      <c r="L27" s="253">
        <f>SUM(L28:L31)</f>
        <v>0</v>
      </c>
      <c r="M27" s="253" t="s">
        <v>424</v>
      </c>
      <c r="N27" s="261">
        <f>SUM(N28:N31)</f>
        <v>30.398369716540621</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30.948270974045936</v>
      </c>
      <c r="AC27" s="264">
        <f t="shared" si="7"/>
        <v>30.398369716540621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29.473051855903051</v>
      </c>
      <c r="F29" s="264">
        <f t="shared" si="8"/>
        <v>29.473051855903051</v>
      </c>
      <c r="G29" s="254" t="s">
        <v>424</v>
      </c>
      <c r="H29" s="254">
        <v>30.006214273138262</v>
      </c>
      <c r="I29" s="255" t="s">
        <v>59</v>
      </c>
      <c r="J29" s="263">
        <v>0</v>
      </c>
      <c r="K29" s="265">
        <v>0</v>
      </c>
      <c r="L29" s="254">
        <v>0</v>
      </c>
      <c r="M29" s="255">
        <v>0</v>
      </c>
      <c r="N29" s="263">
        <v>29.473051855903051</v>
      </c>
      <c r="O29" s="265" t="s">
        <v>59</v>
      </c>
      <c r="P29" s="254">
        <v>0</v>
      </c>
      <c r="Q29" s="270">
        <v>0</v>
      </c>
      <c r="R29" s="263">
        <v>0</v>
      </c>
      <c r="S29" s="265">
        <v>0</v>
      </c>
      <c r="T29" s="254">
        <v>0</v>
      </c>
      <c r="U29" s="270">
        <v>0</v>
      </c>
      <c r="V29" s="263">
        <v>0</v>
      </c>
      <c r="W29" s="265">
        <v>0</v>
      </c>
      <c r="X29" s="254">
        <v>0</v>
      </c>
      <c r="Y29" s="270">
        <v>0</v>
      </c>
      <c r="Z29" s="263">
        <v>0</v>
      </c>
      <c r="AA29" s="265">
        <v>0</v>
      </c>
      <c r="AB29" s="254">
        <f t="shared" si="6"/>
        <v>30.006214273138262</v>
      </c>
      <c r="AC29" s="264">
        <f t="shared" si="7"/>
        <v>29.473051855903051</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0.92531786063757027</v>
      </c>
      <c r="F31" s="264">
        <f t="shared" si="8"/>
        <v>0.92531786063757027</v>
      </c>
      <c r="G31" s="254" t="s">
        <v>424</v>
      </c>
      <c r="H31" s="254">
        <v>0.94205670090767379</v>
      </c>
      <c r="I31" s="255" t="s">
        <v>554</v>
      </c>
      <c r="J31" s="263">
        <v>0</v>
      </c>
      <c r="K31" s="265">
        <v>0</v>
      </c>
      <c r="L31" s="254">
        <v>0</v>
      </c>
      <c r="M31" s="255">
        <v>0</v>
      </c>
      <c r="N31" s="263">
        <v>0.92531786063757027</v>
      </c>
      <c r="O31" s="265" t="s">
        <v>554</v>
      </c>
      <c r="P31" s="254">
        <v>0</v>
      </c>
      <c r="Q31" s="254">
        <v>0</v>
      </c>
      <c r="R31" s="263">
        <v>0</v>
      </c>
      <c r="S31" s="265">
        <v>0</v>
      </c>
      <c r="T31" s="254">
        <v>0</v>
      </c>
      <c r="U31" s="254">
        <v>0</v>
      </c>
      <c r="V31" s="263">
        <v>0</v>
      </c>
      <c r="W31" s="265">
        <v>0</v>
      </c>
      <c r="X31" s="254">
        <v>0</v>
      </c>
      <c r="Y31" s="254">
        <v>0</v>
      </c>
      <c r="Z31" s="263">
        <v>0</v>
      </c>
      <c r="AA31" s="265">
        <v>0</v>
      </c>
      <c r="AB31" s="254">
        <f t="shared" si="6"/>
        <v>0.94205670090767379</v>
      </c>
      <c r="AC31" s="264">
        <f t="shared" si="7"/>
        <v>0.92531786063757027</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5.6988309739688923</v>
      </c>
      <c r="D33" s="263">
        <v>8.0630616481408719</v>
      </c>
      <c r="E33" s="264">
        <f t="shared" si="9"/>
        <v>5.8858663481408726</v>
      </c>
      <c r="F33" s="264">
        <f t="shared" si="8"/>
        <v>5.8858663481408726</v>
      </c>
      <c r="G33" s="254">
        <v>0</v>
      </c>
      <c r="H33" s="254">
        <v>5.3359650906355602</v>
      </c>
      <c r="I33" s="254" t="str">
        <f>I31</f>
        <v>1;2;3;4</v>
      </c>
      <c r="J33" s="263">
        <v>0</v>
      </c>
      <c r="K33" s="263">
        <f>K31</f>
        <v>0</v>
      </c>
      <c r="L33" s="254">
        <v>0</v>
      </c>
      <c r="M33" s="254">
        <f>M31</f>
        <v>0</v>
      </c>
      <c r="N33" s="263">
        <v>5.8858663481408726</v>
      </c>
      <c r="O33" s="263" t="str">
        <f>O31</f>
        <v>1;2;3;4</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5.3359650906355602</v>
      </c>
      <c r="AC33" s="264">
        <f t="shared" si="7"/>
        <v>5.8858663481408726</v>
      </c>
      <c r="AE33" s="274">
        <v>0</v>
      </c>
      <c r="AF33" s="274">
        <f>AF31</f>
        <v>0</v>
      </c>
      <c r="AG33" s="278">
        <v>0</v>
      </c>
      <c r="AH33" s="278">
        <v>0</v>
      </c>
    </row>
    <row r="34" spans="1:34" ht="47.25" x14ac:dyDescent="0.25">
      <c r="A34" s="60" t="s">
        <v>61</v>
      </c>
      <c r="B34" s="59" t="s">
        <v>170</v>
      </c>
      <c r="C34" s="253">
        <f>SUM(C35:C38)</f>
        <v>32.210527526371301</v>
      </c>
      <c r="D34" s="261">
        <f t="shared" ref="D34:G34" si="10">SUM(D35:D38)</f>
        <v>32.210527526371301</v>
      </c>
      <c r="E34" s="262">
        <f t="shared" si="9"/>
        <v>30.396198106371301</v>
      </c>
      <c r="F34" s="262">
        <f t="shared" si="8"/>
        <v>30.396198106371301</v>
      </c>
      <c r="G34" s="253">
        <f t="shared" si="10"/>
        <v>0</v>
      </c>
      <c r="H34" s="253">
        <f>SUM(H35:H38)</f>
        <v>30.396198106371301</v>
      </c>
      <c r="I34" s="253" t="s">
        <v>424</v>
      </c>
      <c r="J34" s="261">
        <f>SUM(J35:J38)</f>
        <v>0</v>
      </c>
      <c r="K34" s="261" t="s">
        <v>424</v>
      </c>
      <c r="L34" s="253">
        <f>SUM(L35:L38)</f>
        <v>0</v>
      </c>
      <c r="M34" s="253" t="s">
        <v>424</v>
      </c>
      <c r="N34" s="261">
        <f>SUM(N35:N38)</f>
        <v>30.396198106371301</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30.396198106371301</v>
      </c>
      <c r="AC34" s="264">
        <f t="shared" si="7"/>
        <v>30.396198106371301</v>
      </c>
      <c r="AD34" s="204"/>
      <c r="AE34" s="273">
        <f>SUM(AE35:AE38)</f>
        <v>0</v>
      </c>
      <c r="AF34" s="273" t="s">
        <v>424</v>
      </c>
      <c r="AG34" s="278">
        <v>0</v>
      </c>
      <c r="AH34" s="278">
        <v>0</v>
      </c>
    </row>
    <row r="35" spans="1:34" x14ac:dyDescent="0.25">
      <c r="A35" s="60" t="s">
        <v>169</v>
      </c>
      <c r="B35" s="42" t="s">
        <v>168</v>
      </c>
      <c r="C35" s="254">
        <v>1.81432942</v>
      </c>
      <c r="D35" s="263">
        <v>1.81432942</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29.316461734028739</v>
      </c>
      <c r="D36" s="263">
        <v>29.316461734028739</v>
      </c>
      <c r="E36" s="264">
        <f t="shared" si="9"/>
        <v>29.316461734028739</v>
      </c>
      <c r="F36" s="264">
        <f t="shared" si="8"/>
        <v>29.316461734028739</v>
      </c>
      <c r="G36" s="254">
        <v>0</v>
      </c>
      <c r="H36" s="254">
        <v>29.316461734028739</v>
      </c>
      <c r="I36" s="254" t="s">
        <v>59</v>
      </c>
      <c r="J36" s="263">
        <v>0</v>
      </c>
      <c r="K36" s="265">
        <v>0</v>
      </c>
      <c r="L36" s="254">
        <v>0</v>
      </c>
      <c r="M36" s="254">
        <v>0</v>
      </c>
      <c r="N36" s="263">
        <v>29.316461734028739</v>
      </c>
      <c r="O36" s="265" t="s">
        <v>59</v>
      </c>
      <c r="P36" s="254">
        <v>0</v>
      </c>
      <c r="Q36" s="255">
        <v>0</v>
      </c>
      <c r="R36" s="263">
        <v>0</v>
      </c>
      <c r="S36" s="265">
        <v>0</v>
      </c>
      <c r="T36" s="254">
        <v>0</v>
      </c>
      <c r="U36" s="255">
        <v>0</v>
      </c>
      <c r="V36" s="263">
        <v>0</v>
      </c>
      <c r="W36" s="265">
        <v>0</v>
      </c>
      <c r="X36" s="254">
        <v>0</v>
      </c>
      <c r="Y36" s="255">
        <v>0</v>
      </c>
      <c r="Z36" s="263">
        <v>0</v>
      </c>
      <c r="AA36" s="265">
        <v>0</v>
      </c>
      <c r="AB36" s="254">
        <f t="shared" si="6"/>
        <v>29.316461734028739</v>
      </c>
      <c r="AC36" s="264">
        <f t="shared" si="7"/>
        <v>29.316461734028739</v>
      </c>
      <c r="AE36" s="274">
        <v>0</v>
      </c>
      <c r="AF36" s="275">
        <v>0</v>
      </c>
      <c r="AG36" s="278">
        <v>0</v>
      </c>
      <c r="AH36" s="278">
        <v>0</v>
      </c>
    </row>
    <row r="37" spans="1:34" x14ac:dyDescent="0.25">
      <c r="A37" s="60" t="s">
        <v>165</v>
      </c>
      <c r="B37" s="42" t="s">
        <v>164</v>
      </c>
      <c r="C37" s="254">
        <v>0</v>
      </c>
      <c r="D37" s="263">
        <v>0</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1.0797363723425639</v>
      </c>
      <c r="D38" s="263">
        <v>1.0797363723425639</v>
      </c>
      <c r="E38" s="264">
        <f t="shared" si="9"/>
        <v>1.0797363723425639</v>
      </c>
      <c r="F38" s="264">
        <f t="shared" si="8"/>
        <v>1.0797363723425639</v>
      </c>
      <c r="G38" s="254">
        <v>0</v>
      </c>
      <c r="H38" s="254">
        <v>1.0797363723425639</v>
      </c>
      <c r="I38" s="254" t="s">
        <v>554</v>
      </c>
      <c r="J38" s="263">
        <v>0</v>
      </c>
      <c r="K38" s="265">
        <v>0</v>
      </c>
      <c r="L38" s="254">
        <v>0</v>
      </c>
      <c r="M38" s="254">
        <v>0</v>
      </c>
      <c r="N38" s="263">
        <v>1.0797363723425639</v>
      </c>
      <c r="O38" s="265" t="s">
        <v>554</v>
      </c>
      <c r="P38" s="254">
        <v>0</v>
      </c>
      <c r="Q38" s="255">
        <v>0</v>
      </c>
      <c r="R38" s="263">
        <v>0</v>
      </c>
      <c r="S38" s="265">
        <v>0</v>
      </c>
      <c r="T38" s="254">
        <v>0</v>
      </c>
      <c r="U38" s="255">
        <v>0</v>
      </c>
      <c r="V38" s="263">
        <v>0</v>
      </c>
      <c r="W38" s="265">
        <v>0</v>
      </c>
      <c r="X38" s="254">
        <v>0</v>
      </c>
      <c r="Y38" s="255">
        <v>0</v>
      </c>
      <c r="Z38" s="263">
        <v>0</v>
      </c>
      <c r="AA38" s="265">
        <v>0</v>
      </c>
      <c r="AB38" s="254">
        <f t="shared" si="6"/>
        <v>1.0797363723425639</v>
      </c>
      <c r="AC38" s="264">
        <f t="shared" si="7"/>
        <v>1.0797363723425639</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v>
      </c>
      <c r="D46" s="263">
        <v>2</v>
      </c>
      <c r="E46" s="264">
        <f t="shared" si="9"/>
        <v>2</v>
      </c>
      <c r="F46" s="264">
        <f t="shared" si="8"/>
        <v>2</v>
      </c>
      <c r="G46" s="254">
        <v>0</v>
      </c>
      <c r="H46" s="254">
        <v>2</v>
      </c>
      <c r="I46" s="255" t="s">
        <v>59</v>
      </c>
      <c r="J46" s="263">
        <v>0</v>
      </c>
      <c r="K46" s="265">
        <v>0</v>
      </c>
      <c r="L46" s="254">
        <v>0</v>
      </c>
      <c r="M46" s="255">
        <v>0</v>
      </c>
      <c r="N46" s="263">
        <v>2</v>
      </c>
      <c r="O46" s="265" t="s">
        <v>60</v>
      </c>
      <c r="P46" s="254">
        <v>0</v>
      </c>
      <c r="Q46" s="255">
        <v>0</v>
      </c>
      <c r="R46" s="263">
        <v>0</v>
      </c>
      <c r="S46" s="265">
        <v>0</v>
      </c>
      <c r="T46" s="254">
        <v>0</v>
      </c>
      <c r="U46" s="255">
        <v>0</v>
      </c>
      <c r="V46" s="263">
        <v>0</v>
      </c>
      <c r="W46" s="265">
        <v>0</v>
      </c>
      <c r="X46" s="254">
        <v>0</v>
      </c>
      <c r="Y46" s="255">
        <v>0</v>
      </c>
      <c r="Z46" s="263">
        <v>0</v>
      </c>
      <c r="AA46" s="265">
        <v>0</v>
      </c>
      <c r="AB46" s="254">
        <f t="shared" si="6"/>
        <v>2</v>
      </c>
      <c r="AC46" s="264">
        <f t="shared" si="7"/>
        <v>2</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v>
      </c>
      <c r="D54" s="263">
        <v>2</v>
      </c>
      <c r="E54" s="264">
        <f t="shared" si="9"/>
        <v>2</v>
      </c>
      <c r="F54" s="264">
        <f t="shared" si="8"/>
        <v>2</v>
      </c>
      <c r="G54" s="254">
        <v>0</v>
      </c>
      <c r="H54" s="254">
        <v>2</v>
      </c>
      <c r="I54" s="255" t="s">
        <v>59</v>
      </c>
      <c r="J54" s="263">
        <v>0</v>
      </c>
      <c r="K54" s="265">
        <v>0</v>
      </c>
      <c r="L54" s="254">
        <v>0</v>
      </c>
      <c r="M54" s="255">
        <v>0</v>
      </c>
      <c r="N54" s="263">
        <v>2</v>
      </c>
      <c r="O54" s="265" t="s">
        <v>60</v>
      </c>
      <c r="P54" s="254">
        <v>0</v>
      </c>
      <c r="Q54" s="255">
        <v>0</v>
      </c>
      <c r="R54" s="263">
        <v>0</v>
      </c>
      <c r="S54" s="265">
        <v>0</v>
      </c>
      <c r="T54" s="254">
        <v>0</v>
      </c>
      <c r="U54" s="255">
        <v>0</v>
      </c>
      <c r="V54" s="263">
        <v>0</v>
      </c>
      <c r="W54" s="265">
        <v>0</v>
      </c>
      <c r="X54" s="254">
        <v>0</v>
      </c>
      <c r="Y54" s="255">
        <v>0</v>
      </c>
      <c r="Z54" s="263">
        <v>0</v>
      </c>
      <c r="AA54" s="265">
        <v>0</v>
      </c>
      <c r="AB54" s="254">
        <f t="shared" si="6"/>
        <v>2</v>
      </c>
      <c r="AC54" s="264">
        <f t="shared" si="7"/>
        <v>2</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28.962785032794876</v>
      </c>
      <c r="D56" s="263">
        <v>32.210527526371294</v>
      </c>
      <c r="E56" s="264">
        <f t="shared" si="9"/>
        <v>32.210527526371294</v>
      </c>
      <c r="F56" s="264">
        <f t="shared" si="8"/>
        <v>32.210527526371294</v>
      </c>
      <c r="G56" s="254">
        <v>0</v>
      </c>
      <c r="H56" s="254">
        <v>28.962785032794876</v>
      </c>
      <c r="I56" s="255" t="s">
        <v>59</v>
      </c>
      <c r="J56" s="263">
        <v>0</v>
      </c>
      <c r="K56" s="265">
        <v>0</v>
      </c>
      <c r="L56" s="254">
        <v>0</v>
      </c>
      <c r="M56" s="255">
        <v>0</v>
      </c>
      <c r="N56" s="263">
        <v>32.210527526371294</v>
      </c>
      <c r="O56" s="265" t="s">
        <v>60</v>
      </c>
      <c r="P56" s="254">
        <v>0</v>
      </c>
      <c r="Q56" s="255">
        <v>0</v>
      </c>
      <c r="R56" s="263">
        <v>0</v>
      </c>
      <c r="S56" s="265">
        <v>0</v>
      </c>
      <c r="T56" s="254">
        <v>0</v>
      </c>
      <c r="U56" s="255">
        <v>0</v>
      </c>
      <c r="V56" s="263">
        <v>0</v>
      </c>
      <c r="W56" s="265">
        <v>0</v>
      </c>
      <c r="X56" s="254">
        <v>0</v>
      </c>
      <c r="Y56" s="255">
        <v>0</v>
      </c>
      <c r="Z56" s="263">
        <v>0</v>
      </c>
      <c r="AA56" s="265">
        <v>0</v>
      </c>
      <c r="AB56" s="254">
        <f t="shared" si="6"/>
        <v>28.962785032794876</v>
      </c>
      <c r="AC56" s="264">
        <f t="shared" si="7"/>
        <v>32.210527526371294</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v>
      </c>
      <c r="D61" s="263">
        <v>2</v>
      </c>
      <c r="E61" s="264">
        <f t="shared" si="9"/>
        <v>2</v>
      </c>
      <c r="F61" s="264">
        <f t="shared" si="8"/>
        <v>2</v>
      </c>
      <c r="G61" s="254">
        <v>0</v>
      </c>
      <c r="H61" s="254">
        <v>2</v>
      </c>
      <c r="I61" s="255" t="s">
        <v>59</v>
      </c>
      <c r="J61" s="263">
        <v>0</v>
      </c>
      <c r="K61" s="265">
        <v>0</v>
      </c>
      <c r="L61" s="254">
        <v>0</v>
      </c>
      <c r="M61" s="255">
        <v>0</v>
      </c>
      <c r="N61" s="263">
        <v>2</v>
      </c>
      <c r="O61" s="265" t="s">
        <v>60</v>
      </c>
      <c r="P61" s="254">
        <v>0</v>
      </c>
      <c r="Q61" s="255">
        <v>0</v>
      </c>
      <c r="R61" s="263">
        <v>0</v>
      </c>
      <c r="S61" s="265">
        <v>0</v>
      </c>
      <c r="T61" s="254">
        <v>0</v>
      </c>
      <c r="U61" s="255">
        <v>0</v>
      </c>
      <c r="V61" s="263">
        <v>0</v>
      </c>
      <c r="W61" s="265">
        <v>0</v>
      </c>
      <c r="X61" s="254">
        <v>0</v>
      </c>
      <c r="Y61" s="255">
        <v>0</v>
      </c>
      <c r="Z61" s="263">
        <v>0</v>
      </c>
      <c r="AA61" s="265">
        <v>0</v>
      </c>
      <c r="AB61" s="254">
        <f t="shared" si="6"/>
        <v>2</v>
      </c>
      <c r="AC61" s="264">
        <f t="shared" si="7"/>
        <v>2</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N_00.0072.000072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46288</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14312</v>
      </c>
      <c r="Q26" s="173" t="s">
        <v>424</v>
      </c>
      <c r="R26" s="175">
        <f>SUM(R27:R86)</f>
        <v>14312</v>
      </c>
      <c r="S26" s="173" t="s">
        <v>424</v>
      </c>
      <c r="T26" s="173" t="s">
        <v>424</v>
      </c>
      <c r="U26" s="173" t="s">
        <v>424</v>
      </c>
      <c r="V26" s="173" t="s">
        <v>424</v>
      </c>
      <c r="W26" s="173" t="s">
        <v>424</v>
      </c>
      <c r="X26" s="173" t="s">
        <v>424</v>
      </c>
      <c r="Y26" s="173" t="s">
        <v>424</v>
      </c>
      <c r="Z26" s="173" t="s">
        <v>424</v>
      </c>
      <c r="AA26" s="173" t="s">
        <v>424</v>
      </c>
      <c r="AB26" s="175">
        <f>SUM(AB27:AB86)</f>
        <v>13968.311</v>
      </c>
      <c r="AC26" s="173" t="s">
        <v>424</v>
      </c>
      <c r="AD26" s="175">
        <f>SUM(AD27:AD86)</f>
        <v>16761.9732</v>
      </c>
      <c r="AE26" s="175">
        <f>SUM(AE27:AE86)</f>
        <v>14584.777900000001</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1814.32942</v>
      </c>
      <c r="AY26" s="175">
        <f t="shared" si="46"/>
        <v>2177.1952999999999</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14312</v>
      </c>
      <c r="Q27" s="205" t="s">
        <v>514</v>
      </c>
      <c r="R27" s="206">
        <v>14312</v>
      </c>
      <c r="S27" s="205" t="s">
        <v>515</v>
      </c>
      <c r="T27" s="205" t="s">
        <v>515</v>
      </c>
      <c r="U27" s="205">
        <v>3</v>
      </c>
      <c r="V27" s="205">
        <v>1</v>
      </c>
      <c r="W27" s="205" t="s">
        <v>516</v>
      </c>
      <c r="X27" s="205">
        <v>14311.9</v>
      </c>
      <c r="Y27" s="205" t="s">
        <v>517</v>
      </c>
      <c r="Z27" s="205">
        <v>1</v>
      </c>
      <c r="AA27" s="205" t="s">
        <v>518</v>
      </c>
      <c r="AB27" s="206">
        <v>13968.311</v>
      </c>
      <c r="AC27" s="205" t="s">
        <v>516</v>
      </c>
      <c r="AD27" s="206">
        <v>16761.9732</v>
      </c>
      <c r="AE27" s="247">
        <f>IF(IFERROR(AD27-AY27,"нд")&lt;0,0,IFERROR(AD27-AY27,"нд"))</f>
        <v>14584.777900000001</v>
      </c>
      <c r="AF27" s="205" t="s">
        <v>519</v>
      </c>
      <c r="AG27" s="205" t="s">
        <v>520</v>
      </c>
      <c r="AH27" s="205" t="s">
        <v>521</v>
      </c>
      <c r="AI27" s="207">
        <v>44957</v>
      </c>
      <c r="AJ27" s="207">
        <v>44957</v>
      </c>
      <c r="AK27" s="207">
        <v>44973</v>
      </c>
      <c r="AL27" s="207">
        <v>44994</v>
      </c>
      <c r="AM27" s="205" t="s">
        <v>424</v>
      </c>
      <c r="AN27" s="205" t="s">
        <v>424</v>
      </c>
      <c r="AO27" s="205" t="s">
        <v>424</v>
      </c>
      <c r="AP27" s="205" t="s">
        <v>424</v>
      </c>
      <c r="AQ27" s="207">
        <v>45014</v>
      </c>
      <c r="AR27" s="207">
        <v>45014</v>
      </c>
      <c r="AS27" s="207">
        <v>45014</v>
      </c>
      <c r="AT27" s="207">
        <v>45014</v>
      </c>
      <c r="AU27" s="207">
        <v>45243</v>
      </c>
      <c r="AV27" s="205" t="s">
        <v>424</v>
      </c>
      <c r="AW27" s="205" t="s">
        <v>424</v>
      </c>
      <c r="AX27" s="208">
        <v>1814.32942</v>
      </c>
      <c r="AY27" s="208">
        <v>2177.1952999999999</v>
      </c>
      <c r="AZ27" s="206" t="s">
        <v>522</v>
      </c>
      <c r="BA27" s="206" t="s">
        <v>523</v>
      </c>
      <c r="BB27" s="206" t="s">
        <v>524</v>
      </c>
      <c r="BC27" s="206" t="s">
        <v>525</v>
      </c>
      <c r="BD27" s="206" t="str">
        <f>CONCATENATE(BB27,", ",BA27,", ",N27,", ","договор № ",BC27)</f>
        <v>АКЦИОНЕРНОЕ ОБЩЕСТВО "РЕМОНТЭНЕРГОМОНТАЖ И СЕРВИС", СМР, Выполнение проектно-изыскательских, строительно-монтажных и пусконаладочных работ по проекту  "Реконструкция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 договор № ИП-23-00074 от 29.03.2023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N_00.0072.000072</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543</v>
      </c>
    </row>
    <row r="22" spans="1:2" x14ac:dyDescent="0.25">
      <c r="A22" s="153" t="s">
        <v>305</v>
      </c>
      <c r="B22" s="153" t="s">
        <v>548</v>
      </c>
    </row>
    <row r="23" spans="1:2" x14ac:dyDescent="0.25">
      <c r="A23" s="153" t="s">
        <v>287</v>
      </c>
      <c r="B23" s="153" t="s">
        <v>528</v>
      </c>
    </row>
    <row r="24" spans="1:2" x14ac:dyDescent="0.25">
      <c r="A24" s="153" t="s">
        <v>306</v>
      </c>
      <c r="B24" s="153" t="s">
        <v>424</v>
      </c>
    </row>
    <row r="25" spans="1:2" x14ac:dyDescent="0.25">
      <c r="A25" s="154" t="s">
        <v>307</v>
      </c>
      <c r="B25" s="171">
        <v>46288</v>
      </c>
    </row>
    <row r="26" spans="1:2" x14ac:dyDescent="0.25">
      <c r="A26" s="154" t="s">
        <v>308</v>
      </c>
      <c r="B26" s="156" t="s">
        <v>547</v>
      </c>
    </row>
    <row r="27" spans="1:2" x14ac:dyDescent="0.25">
      <c r="A27" s="156" t="str">
        <f>CONCATENATE("Стоимость проекта в прогнозных ценах, млн. руб. с НДС")</f>
        <v>Стоимость проекта в прогнозных ценах, млн. руб. с НДС</v>
      </c>
      <c r="B27" s="167">
        <v>38.461431364681495</v>
      </c>
    </row>
    <row r="28" spans="1:2" ht="93.75" customHeight="1" x14ac:dyDescent="0.25">
      <c r="A28" s="155" t="s">
        <v>309</v>
      </c>
      <c r="B28" s="158" t="s">
        <v>529</v>
      </c>
    </row>
    <row r="29" spans="1:2" ht="28.5" x14ac:dyDescent="0.25">
      <c r="A29" s="156" t="s">
        <v>310</v>
      </c>
      <c r="B29" s="167">
        <f>'7. Паспорт отчет о закупке'!$AB$26*1.2/1000</f>
        <v>16.7619732</v>
      </c>
    </row>
    <row r="30" spans="1:2" ht="28.5" x14ac:dyDescent="0.25">
      <c r="A30" s="156" t="s">
        <v>311</v>
      </c>
      <c r="B30" s="167">
        <f>'7. Паспорт отчет о закупке'!$AD$26/1000</f>
        <v>16.7619732</v>
      </c>
    </row>
    <row r="31" spans="1:2" x14ac:dyDescent="0.25">
      <c r="A31" s="155" t="s">
        <v>312</v>
      </c>
      <c r="B31" s="157"/>
    </row>
    <row r="32" spans="1:2" ht="28.5" x14ac:dyDescent="0.25">
      <c r="A32" s="156" t="s">
        <v>313</v>
      </c>
      <c r="B32" s="167">
        <f>SUM(SUMIF(B33,"&gt;0",B33),SUMIF(B37,"&gt;0",B37),SUMIF(B41,"&gt;0",B41),SUMIF(B45,"&gt;0",B45),SUMIF(B49,"&gt;0",B49),SUMIF(B53,"&gt;0",B53))</f>
        <v>16.7619732</v>
      </c>
    </row>
    <row r="33" spans="1:2" ht="30" x14ac:dyDescent="0.25">
      <c r="A33" s="164" t="s">
        <v>432</v>
      </c>
      <c r="B33" s="157">
        <f>IFERROR(IF(VLOOKUP(1,'7. Паспорт отчет о закупке'!$A$27:$CD$86,52,0)="ИП",VLOOKUP(1,'7. Паспорт отчет о закупке'!$A$27:$CD$86,30,0)/1000,"нд"),"нд")</f>
        <v>16.7619732</v>
      </c>
    </row>
    <row r="34" spans="1:2" x14ac:dyDescent="0.25">
      <c r="A34" s="164" t="s">
        <v>314</v>
      </c>
      <c r="B34" s="157">
        <f>IF(B33="нд","нд",$B33/$B$27*100)</f>
        <v>43.581251672792</v>
      </c>
    </row>
    <row r="35" spans="1:2" x14ac:dyDescent="0.25">
      <c r="A35" s="164" t="s">
        <v>315</v>
      </c>
      <c r="B35" s="157">
        <f>IF(VLOOKUP(1,'7. Паспорт отчет о закупке'!$A$27:$CD$86,52,0)="ИП",VLOOKUP(1,'7. Паспорт отчет о закупке'!$A$27:$CD$86,51,0)/1000,"нд")</f>
        <v>2.1771952999999997</v>
      </c>
    </row>
    <row r="36" spans="1:2" x14ac:dyDescent="0.25">
      <c r="A36" s="164" t="s">
        <v>436</v>
      </c>
      <c r="B36" s="157">
        <f>IF(VLOOKUP(1,'7. Паспорт отчет о закупке'!$A$27:$CD$86,52,0)="ИП",VLOOKUP(1,'7. Паспорт отчет о закупке'!$A$27:$CD$86,50,0)/1000,"нд")</f>
        <v>1.81432942</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43.581251672792</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5.6607235423881876</v>
      </c>
      <c r="C88" s="188"/>
      <c r="D88" s="188"/>
      <c r="E88" s="188"/>
      <c r="F88" s="188"/>
      <c r="G88" s="188"/>
    </row>
    <row r="89" spans="1:7" x14ac:dyDescent="0.25">
      <c r="A89" s="154" t="s">
        <v>322</v>
      </c>
      <c r="B89" s="167">
        <f>'6.2. Паспорт фин осв ввод'!D24-'6.2. Паспорт фин осв ввод'!E24</f>
        <v>2.1771953000000011</v>
      </c>
    </row>
    <row r="90" spans="1:7" x14ac:dyDescent="0.25">
      <c r="A90" s="154" t="s">
        <v>435</v>
      </c>
      <c r="B90" s="167">
        <f>IFERROR(SUM(B91*1.2/$B$27*100),0)</f>
        <v>5.6607235527882178</v>
      </c>
    </row>
    <row r="91" spans="1:7" x14ac:dyDescent="0.25">
      <c r="A91" s="154" t="s">
        <v>440</v>
      </c>
      <c r="B91" s="167">
        <f>'6.2. Паспорт фин осв ввод'!D34-'6.2. Паспорт фин осв ввод'!E34</f>
        <v>1.81432942</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проектно-изыскательских, строительно-монтажных и пусконаладочных работ по проекту  "Реконструкция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 договор № ИП-23-00074 от 29.03.2023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N_00.0072.000072</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135" x14ac:dyDescent="0.2">
      <c r="A22" s="316" t="s">
        <v>63</v>
      </c>
      <c r="B22" s="317" t="s">
        <v>538</v>
      </c>
      <c r="C22" s="315" t="s">
        <v>550</v>
      </c>
      <c r="D22" s="315" t="s">
        <v>551</v>
      </c>
      <c r="E22" s="315" t="s">
        <v>552</v>
      </c>
      <c r="F22" s="315" t="s">
        <v>553</v>
      </c>
      <c r="G22" s="137" t="s">
        <v>372</v>
      </c>
      <c r="H22" s="138">
        <v>34.48104</v>
      </c>
      <c r="I22" s="138" t="s">
        <v>424</v>
      </c>
      <c r="J22" s="138">
        <v>34.48104</v>
      </c>
      <c r="K22" s="138">
        <v>220</v>
      </c>
      <c r="L22" s="138">
        <v>1.2</v>
      </c>
      <c r="M22" s="138" t="s">
        <v>424</v>
      </c>
      <c r="N22" s="138" t="s">
        <v>424</v>
      </c>
      <c r="O22" s="138" t="s">
        <v>424</v>
      </c>
      <c r="P22" s="138" t="s">
        <v>424</v>
      </c>
      <c r="Q22" s="139" t="s">
        <v>424</v>
      </c>
      <c r="R22" s="139" t="s">
        <v>549</v>
      </c>
      <c r="S22" s="138">
        <v>0.98699999999999999</v>
      </c>
      <c r="T22" s="26"/>
      <c r="U22" s="26"/>
      <c r="V22" s="26"/>
      <c r="W22" s="26"/>
      <c r="X22" s="26"/>
      <c r="Y22" s="26"/>
      <c r="Z22" s="25"/>
      <c r="AA22" s="25"/>
      <c r="AB22" s="25"/>
    </row>
    <row r="23" spans="1:28" s="2" customFormat="1" ht="30" x14ac:dyDescent="0.2">
      <c r="A23" s="316"/>
      <c r="B23" s="318"/>
      <c r="C23" s="315"/>
      <c r="D23" s="315"/>
      <c r="E23" s="315"/>
      <c r="F23" s="315"/>
      <c r="G23" s="140" t="s">
        <v>539</v>
      </c>
      <c r="H23" s="139">
        <v>34.48104</v>
      </c>
      <c r="I23" s="139" t="s">
        <v>424</v>
      </c>
      <c r="J23" s="139">
        <v>34.48104</v>
      </c>
      <c r="K23" s="139">
        <v>220</v>
      </c>
      <c r="L23" s="139">
        <v>1.2</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30" x14ac:dyDescent="0.2">
      <c r="A24" s="316"/>
      <c r="B24" s="319"/>
      <c r="C24" s="315"/>
      <c r="D24" s="315"/>
      <c r="E24" s="315"/>
      <c r="F24" s="315"/>
      <c r="G24" s="140" t="s">
        <v>540</v>
      </c>
      <c r="H24" s="139">
        <v>34.48104</v>
      </c>
      <c r="I24" s="139" t="s">
        <v>424</v>
      </c>
      <c r="J24" s="139">
        <v>34.48104</v>
      </c>
      <c r="K24" s="139">
        <v>220</v>
      </c>
      <c r="L24" s="139">
        <v>1.2</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34.48104</v>
      </c>
      <c r="I37" s="139">
        <f t="shared" ref="I37:J37" si="0">SUMIFS(I$22:I$36,$G$22:$G$36,"Всего по всем точкам присоединения, 
в том числе:")</f>
        <v>0</v>
      </c>
      <c r="J37" s="139">
        <f t="shared" si="0"/>
        <v>34.48104</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0.98699999999999999</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N_00.0072.000072</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N_00.0072.000072</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N_00.0072.000072</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543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544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545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44954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N_00.0072.000072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N_00.0072.000072</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N_00.0072.000072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N_00.0072.000072</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44954</v>
      </c>
      <c r="D25" s="285">
        <v>45654</v>
      </c>
      <c r="E25" s="285">
        <v>44954</v>
      </c>
      <c r="F25" s="285">
        <v>45654</v>
      </c>
      <c r="G25" s="286">
        <v>1</v>
      </c>
      <c r="H25" s="286">
        <v>0</v>
      </c>
      <c r="I25" s="280" t="s">
        <v>530</v>
      </c>
      <c r="J25" s="280" t="s">
        <v>424</v>
      </c>
      <c r="L25" s="246"/>
      <c r="N25" s="238" t="str">
        <f>CONCATENATE($A$12,A25)</f>
        <v>N_00.0072.0000721</v>
      </c>
    </row>
    <row r="26" spans="1:14" x14ac:dyDescent="0.25">
      <c r="A26" s="281" t="s">
        <v>450</v>
      </c>
      <c r="B26" s="281" t="s">
        <v>451</v>
      </c>
      <c r="C26" s="285" t="s">
        <v>424</v>
      </c>
      <c r="D26" s="285" t="s">
        <v>424</v>
      </c>
      <c r="E26" s="285" t="s">
        <v>424</v>
      </c>
      <c r="F26" s="285" t="s">
        <v>424</v>
      </c>
      <c r="G26" s="286" t="s">
        <v>424</v>
      </c>
      <c r="H26" s="286" t="s">
        <v>424</v>
      </c>
      <c r="I26" s="280" t="s">
        <v>531</v>
      </c>
      <c r="J26" s="281" t="s">
        <v>424</v>
      </c>
      <c r="N26" s="238" t="str">
        <f t="shared" ref="N26:N54" si="0">CONCATENATE($A$12,A26)</f>
        <v>N_00.0072.0000721.1.</v>
      </c>
    </row>
    <row r="27" spans="1:14" x14ac:dyDescent="0.25">
      <c r="A27" s="281" t="s">
        <v>452</v>
      </c>
      <c r="B27" s="281" t="s">
        <v>453</v>
      </c>
      <c r="C27" s="285" t="s">
        <v>424</v>
      </c>
      <c r="D27" s="285" t="s">
        <v>424</v>
      </c>
      <c r="E27" s="285" t="s">
        <v>424</v>
      </c>
      <c r="F27" s="285" t="s">
        <v>424</v>
      </c>
      <c r="G27" s="286" t="s">
        <v>424</v>
      </c>
      <c r="H27" s="286" t="s">
        <v>424</v>
      </c>
      <c r="I27" s="280" t="s">
        <v>531</v>
      </c>
      <c r="J27" s="281" t="s">
        <v>424</v>
      </c>
      <c r="N27" s="238" t="str">
        <f t="shared" si="0"/>
        <v>N_00.0072.0000721.2.</v>
      </c>
    </row>
    <row r="28" spans="1:14" ht="31.5" x14ac:dyDescent="0.25">
      <c r="A28" s="281" t="s">
        <v>454</v>
      </c>
      <c r="B28" s="281" t="s">
        <v>455</v>
      </c>
      <c r="C28" s="285" t="s">
        <v>424</v>
      </c>
      <c r="D28" s="285" t="s">
        <v>424</v>
      </c>
      <c r="E28" s="285" t="s">
        <v>424</v>
      </c>
      <c r="F28" s="285" t="s">
        <v>424</v>
      </c>
      <c r="G28" s="286" t="s">
        <v>424</v>
      </c>
      <c r="H28" s="286" t="s">
        <v>424</v>
      </c>
      <c r="I28" s="280" t="s">
        <v>531</v>
      </c>
      <c r="J28" s="281" t="s">
        <v>424</v>
      </c>
      <c r="N28" s="238" t="str">
        <f t="shared" si="0"/>
        <v>N_00.0072.0000721.2.1.</v>
      </c>
    </row>
    <row r="29" spans="1:14" x14ac:dyDescent="0.25">
      <c r="A29" s="281" t="s">
        <v>456</v>
      </c>
      <c r="B29" s="281" t="s">
        <v>457</v>
      </c>
      <c r="C29" s="285" t="s">
        <v>424</v>
      </c>
      <c r="D29" s="285" t="s">
        <v>424</v>
      </c>
      <c r="E29" s="285" t="s">
        <v>424</v>
      </c>
      <c r="F29" s="285" t="s">
        <v>424</v>
      </c>
      <c r="G29" s="286" t="s">
        <v>424</v>
      </c>
      <c r="H29" s="286" t="s">
        <v>424</v>
      </c>
      <c r="I29" s="280" t="s">
        <v>531</v>
      </c>
      <c r="J29" s="281" t="s">
        <v>424</v>
      </c>
      <c r="N29" s="238" t="str">
        <f t="shared" si="0"/>
        <v>N_00.0072.0000721.3.</v>
      </c>
    </row>
    <row r="30" spans="1:14" x14ac:dyDescent="0.25">
      <c r="A30" s="281" t="s">
        <v>458</v>
      </c>
      <c r="B30" s="281" t="s">
        <v>459</v>
      </c>
      <c r="C30" s="285" t="s">
        <v>424</v>
      </c>
      <c r="D30" s="285" t="s">
        <v>424</v>
      </c>
      <c r="E30" s="285" t="s">
        <v>424</v>
      </c>
      <c r="F30" s="285" t="s">
        <v>424</v>
      </c>
      <c r="G30" s="286" t="s">
        <v>424</v>
      </c>
      <c r="H30" s="286" t="s">
        <v>424</v>
      </c>
      <c r="I30" s="280" t="s">
        <v>531</v>
      </c>
      <c r="J30" s="281" t="s">
        <v>424</v>
      </c>
      <c r="N30" s="238" t="str">
        <f t="shared" si="0"/>
        <v>N_00.0072.0000721.4.</v>
      </c>
    </row>
    <row r="31" spans="1:14" x14ac:dyDescent="0.25">
      <c r="A31" s="281" t="s">
        <v>460</v>
      </c>
      <c r="B31" s="281" t="s">
        <v>461</v>
      </c>
      <c r="C31" s="285">
        <v>44954</v>
      </c>
      <c r="D31" s="285">
        <v>45014</v>
      </c>
      <c r="E31" s="285">
        <v>44954</v>
      </c>
      <c r="F31" s="285">
        <v>45014</v>
      </c>
      <c r="G31" s="286">
        <v>1</v>
      </c>
      <c r="H31" s="286" t="s">
        <v>555</v>
      </c>
      <c r="I31" s="280" t="s">
        <v>531</v>
      </c>
      <c r="J31" s="281" t="s">
        <v>424</v>
      </c>
      <c r="N31" s="238" t="str">
        <f t="shared" si="0"/>
        <v>N_00.0072.0000721.5.</v>
      </c>
    </row>
    <row r="32" spans="1:14" x14ac:dyDescent="0.25">
      <c r="A32" s="281" t="s">
        <v>462</v>
      </c>
      <c r="B32" s="281" t="s">
        <v>463</v>
      </c>
      <c r="C32" s="285">
        <v>45239</v>
      </c>
      <c r="D32" s="285">
        <v>45289</v>
      </c>
      <c r="E32" s="285">
        <v>45239</v>
      </c>
      <c r="F32" s="285">
        <v>45289</v>
      </c>
      <c r="G32" s="286">
        <v>1</v>
      </c>
      <c r="H32" s="286" t="s">
        <v>555</v>
      </c>
      <c r="I32" s="280" t="s">
        <v>531</v>
      </c>
      <c r="J32" s="281" t="s">
        <v>424</v>
      </c>
      <c r="N32" s="238" t="str">
        <f t="shared" si="0"/>
        <v>N_00.0072.0000721.6.</v>
      </c>
    </row>
    <row r="33" spans="1:14" ht="31.5" x14ac:dyDescent="0.25">
      <c r="A33" s="281" t="s">
        <v>464</v>
      </c>
      <c r="B33" s="281" t="s">
        <v>465</v>
      </c>
      <c r="C33" s="285" t="s">
        <v>424</v>
      </c>
      <c r="D33" s="285" t="s">
        <v>424</v>
      </c>
      <c r="E33" s="285" t="s">
        <v>424</v>
      </c>
      <c r="F33" s="285" t="s">
        <v>424</v>
      </c>
      <c r="G33" s="286" t="s">
        <v>424</v>
      </c>
      <c r="H33" s="286" t="s">
        <v>424</v>
      </c>
      <c r="I33" s="280" t="s">
        <v>531</v>
      </c>
      <c r="J33" s="281" t="s">
        <v>424</v>
      </c>
      <c r="N33" s="238" t="str">
        <f t="shared" si="0"/>
        <v>N_00.0072.0000721.7.</v>
      </c>
    </row>
    <row r="34" spans="1:14" ht="31.5" x14ac:dyDescent="0.25">
      <c r="A34" s="281" t="s">
        <v>466</v>
      </c>
      <c r="B34" s="281" t="s">
        <v>467</v>
      </c>
      <c r="C34" s="285" t="s">
        <v>424</v>
      </c>
      <c r="D34" s="285" t="s">
        <v>424</v>
      </c>
      <c r="E34" s="285" t="s">
        <v>424</v>
      </c>
      <c r="F34" s="285" t="s">
        <v>424</v>
      </c>
      <c r="G34" s="286" t="s">
        <v>424</v>
      </c>
      <c r="H34" s="286" t="s">
        <v>424</v>
      </c>
      <c r="I34" s="280" t="s">
        <v>531</v>
      </c>
      <c r="J34" s="281" t="s">
        <v>424</v>
      </c>
      <c r="N34" s="238" t="str">
        <f t="shared" si="0"/>
        <v>N_00.0072.0000721.8.</v>
      </c>
    </row>
    <row r="35" spans="1:14" x14ac:dyDescent="0.25">
      <c r="A35" s="281" t="s">
        <v>468</v>
      </c>
      <c r="B35" s="281" t="s">
        <v>469</v>
      </c>
      <c r="C35" s="285">
        <v>45624</v>
      </c>
      <c r="D35" s="285">
        <v>45654</v>
      </c>
      <c r="E35" s="285">
        <v>45624</v>
      </c>
      <c r="F35" s="285">
        <v>45654</v>
      </c>
      <c r="G35" s="286">
        <v>1</v>
      </c>
      <c r="H35" s="286" t="s">
        <v>555</v>
      </c>
      <c r="I35" s="280" t="s">
        <v>531</v>
      </c>
      <c r="J35" s="281" t="s">
        <v>424</v>
      </c>
      <c r="N35" s="238" t="str">
        <f t="shared" si="0"/>
        <v>N_00.0072.0000721.9.</v>
      </c>
    </row>
    <row r="36" spans="1:14" x14ac:dyDescent="0.25">
      <c r="A36" s="281" t="s">
        <v>470</v>
      </c>
      <c r="B36" s="281" t="s">
        <v>471</v>
      </c>
      <c r="C36" s="285" t="s">
        <v>424</v>
      </c>
      <c r="D36" s="285" t="s">
        <v>424</v>
      </c>
      <c r="E36" s="285" t="s">
        <v>424</v>
      </c>
      <c r="F36" s="285" t="s">
        <v>424</v>
      </c>
      <c r="G36" s="286" t="s">
        <v>424</v>
      </c>
      <c r="H36" s="286" t="s">
        <v>424</v>
      </c>
      <c r="I36" s="280" t="s">
        <v>531</v>
      </c>
      <c r="J36" s="281" t="s">
        <v>424</v>
      </c>
      <c r="N36" s="238" t="str">
        <f t="shared" si="0"/>
        <v>N_00.0072.0000721.10.</v>
      </c>
    </row>
    <row r="37" spans="1:14" x14ac:dyDescent="0.25">
      <c r="A37" s="281" t="s">
        <v>472</v>
      </c>
      <c r="B37" s="281" t="s">
        <v>473</v>
      </c>
      <c r="C37" s="285">
        <v>45245</v>
      </c>
      <c r="D37" s="285">
        <v>45289</v>
      </c>
      <c r="E37" s="285">
        <v>45245</v>
      </c>
      <c r="F37" s="285">
        <v>45289</v>
      </c>
      <c r="G37" s="286">
        <v>1</v>
      </c>
      <c r="H37" s="286" t="s">
        <v>555</v>
      </c>
      <c r="I37" s="280" t="s">
        <v>531</v>
      </c>
      <c r="J37" s="281" t="s">
        <v>424</v>
      </c>
      <c r="N37" s="238" t="str">
        <f t="shared" si="0"/>
        <v>N_00.0072.0000721.11.</v>
      </c>
    </row>
    <row r="38" spans="1:14" x14ac:dyDescent="0.25">
      <c r="A38" s="280">
        <v>2</v>
      </c>
      <c r="B38" s="280" t="s">
        <v>509</v>
      </c>
      <c r="C38" s="285">
        <v>44954</v>
      </c>
      <c r="D38" s="285">
        <v>46111</v>
      </c>
      <c r="E38" s="285">
        <v>44954</v>
      </c>
      <c r="F38" s="285" t="s">
        <v>424</v>
      </c>
      <c r="G38" s="286">
        <v>0</v>
      </c>
      <c r="H38" s="286">
        <v>0</v>
      </c>
      <c r="I38" s="280" t="s">
        <v>530</v>
      </c>
      <c r="J38" s="280" t="s">
        <v>424</v>
      </c>
      <c r="N38" s="238" t="str">
        <f t="shared" si="0"/>
        <v>N_00.0072.0000722</v>
      </c>
    </row>
    <row r="39" spans="1:14" ht="173.25" customHeight="1" x14ac:dyDescent="0.25">
      <c r="A39" s="282" t="s">
        <v>474</v>
      </c>
      <c r="B39" s="281" t="s">
        <v>475</v>
      </c>
      <c r="C39" s="285">
        <v>44954</v>
      </c>
      <c r="D39" s="285">
        <v>46111</v>
      </c>
      <c r="E39" s="285">
        <v>44954</v>
      </c>
      <c r="F39" s="285" t="s">
        <v>424</v>
      </c>
      <c r="G39" s="286" t="s">
        <v>555</v>
      </c>
      <c r="H39" s="286" t="s">
        <v>555</v>
      </c>
      <c r="I39" s="280" t="s">
        <v>532</v>
      </c>
      <c r="J39" s="281" t="s">
        <v>424</v>
      </c>
      <c r="N39" s="238" t="str">
        <f t="shared" si="0"/>
        <v>N_00.0072.0000722.1.</v>
      </c>
    </row>
    <row r="40" spans="1:14" x14ac:dyDescent="0.25">
      <c r="A40" s="282" t="s">
        <v>476</v>
      </c>
      <c r="B40" s="281" t="s">
        <v>477</v>
      </c>
      <c r="C40" s="285" t="s">
        <v>424</v>
      </c>
      <c r="D40" s="285" t="s">
        <v>424</v>
      </c>
      <c r="E40" s="285" t="s">
        <v>424</v>
      </c>
      <c r="F40" s="285" t="s">
        <v>424</v>
      </c>
      <c r="G40" s="286" t="s">
        <v>424</v>
      </c>
      <c r="H40" s="286" t="s">
        <v>424</v>
      </c>
      <c r="I40" s="280" t="s">
        <v>531</v>
      </c>
      <c r="J40" s="281" t="s">
        <v>424</v>
      </c>
      <c r="N40" s="238" t="str">
        <f t="shared" si="0"/>
        <v>N_00.0072.0000722.2.</v>
      </c>
    </row>
    <row r="41" spans="1:14" x14ac:dyDescent="0.25">
      <c r="A41" s="280">
        <v>3</v>
      </c>
      <c r="B41" s="280" t="s">
        <v>478</v>
      </c>
      <c r="C41" s="285">
        <v>46127</v>
      </c>
      <c r="D41" s="285">
        <v>46282</v>
      </c>
      <c r="E41" s="285">
        <v>46233</v>
      </c>
      <c r="F41" s="285" t="s">
        <v>424</v>
      </c>
      <c r="G41" s="286" t="s">
        <v>424</v>
      </c>
      <c r="H41" s="286" t="s">
        <v>424</v>
      </c>
      <c r="I41" s="280" t="s">
        <v>530</v>
      </c>
      <c r="J41" s="280" t="s">
        <v>424</v>
      </c>
      <c r="N41" s="238" t="str">
        <f t="shared" si="0"/>
        <v>N_00.0072.0000723</v>
      </c>
    </row>
    <row r="42" spans="1:14" ht="126" x14ac:dyDescent="0.25">
      <c r="A42" s="281" t="s">
        <v>479</v>
      </c>
      <c r="B42" s="281" t="s">
        <v>480</v>
      </c>
      <c r="C42" s="285">
        <v>46127</v>
      </c>
      <c r="D42" s="285">
        <v>46268</v>
      </c>
      <c r="E42" s="285">
        <v>46233</v>
      </c>
      <c r="F42" s="285" t="s">
        <v>424</v>
      </c>
      <c r="G42" s="286" t="s">
        <v>424</v>
      </c>
      <c r="H42" s="286" t="s">
        <v>424</v>
      </c>
      <c r="I42" s="280" t="s">
        <v>533</v>
      </c>
      <c r="J42" s="281" t="s">
        <v>424</v>
      </c>
      <c r="N42" s="238" t="str">
        <f t="shared" si="0"/>
        <v>N_00.0072.0000723.1.</v>
      </c>
    </row>
    <row r="43" spans="1:14" x14ac:dyDescent="0.25">
      <c r="A43" s="281" t="s">
        <v>481</v>
      </c>
      <c r="B43" s="281" t="s">
        <v>482</v>
      </c>
      <c r="C43" s="285" t="s">
        <v>424</v>
      </c>
      <c r="D43" s="285" t="s">
        <v>424</v>
      </c>
      <c r="E43" s="285" t="s">
        <v>424</v>
      </c>
      <c r="F43" s="285" t="s">
        <v>424</v>
      </c>
      <c r="G43" s="286" t="s">
        <v>424</v>
      </c>
      <c r="H43" s="286" t="s">
        <v>424</v>
      </c>
      <c r="I43" s="280" t="s">
        <v>531</v>
      </c>
      <c r="J43" s="281" t="s">
        <v>424</v>
      </c>
      <c r="N43" s="238" t="str">
        <f t="shared" si="0"/>
        <v>N_00.0072.0000723.2.</v>
      </c>
    </row>
    <row r="44" spans="1:14" x14ac:dyDescent="0.25">
      <c r="A44" s="281" t="s">
        <v>483</v>
      </c>
      <c r="B44" s="281" t="s">
        <v>484</v>
      </c>
      <c r="C44" s="285" t="s">
        <v>424</v>
      </c>
      <c r="D44" s="285" t="s">
        <v>424</v>
      </c>
      <c r="E44" s="285" t="s">
        <v>424</v>
      </c>
      <c r="F44" s="285" t="s">
        <v>424</v>
      </c>
      <c r="G44" s="286" t="s">
        <v>424</v>
      </c>
      <c r="H44" s="286" t="s">
        <v>424</v>
      </c>
      <c r="I44" s="280" t="s">
        <v>531</v>
      </c>
      <c r="J44" s="281" t="s">
        <v>424</v>
      </c>
      <c r="N44" s="238" t="str">
        <f t="shared" si="0"/>
        <v>N_00.0072.0000723.3.</v>
      </c>
    </row>
    <row r="45" spans="1:14" ht="31.5" x14ac:dyDescent="0.25">
      <c r="A45" s="281" t="s">
        <v>485</v>
      </c>
      <c r="B45" s="281" t="s">
        <v>486</v>
      </c>
      <c r="C45" s="285" t="s">
        <v>424</v>
      </c>
      <c r="D45" s="285" t="s">
        <v>424</v>
      </c>
      <c r="E45" s="285" t="s">
        <v>424</v>
      </c>
      <c r="F45" s="285" t="s">
        <v>424</v>
      </c>
      <c r="G45" s="286" t="s">
        <v>424</v>
      </c>
      <c r="H45" s="286" t="s">
        <v>424</v>
      </c>
      <c r="I45" s="280" t="s">
        <v>531</v>
      </c>
      <c r="J45" s="281" t="s">
        <v>424</v>
      </c>
      <c r="N45" s="238" t="str">
        <f t="shared" si="0"/>
        <v>N_00.0072.0000723.4.</v>
      </c>
    </row>
    <row r="46" spans="1:14" ht="63" x14ac:dyDescent="0.25">
      <c r="A46" s="281" t="s">
        <v>487</v>
      </c>
      <c r="B46" s="281" t="s">
        <v>488</v>
      </c>
      <c r="C46" s="285" t="s">
        <v>424</v>
      </c>
      <c r="D46" s="285" t="s">
        <v>424</v>
      </c>
      <c r="E46" s="285" t="s">
        <v>424</v>
      </c>
      <c r="F46" s="285" t="s">
        <v>424</v>
      </c>
      <c r="G46" s="286" t="s">
        <v>424</v>
      </c>
      <c r="H46" s="286" t="s">
        <v>424</v>
      </c>
      <c r="I46" s="280" t="s">
        <v>531</v>
      </c>
      <c r="J46" s="281" t="s">
        <v>424</v>
      </c>
      <c r="N46" s="238" t="str">
        <f t="shared" si="0"/>
        <v>N_00.0072.0000723.5.</v>
      </c>
    </row>
    <row r="47" spans="1:14" ht="126" x14ac:dyDescent="0.25">
      <c r="A47" s="281" t="s">
        <v>489</v>
      </c>
      <c r="B47" s="281" t="s">
        <v>490</v>
      </c>
      <c r="C47" s="285" t="s">
        <v>424</v>
      </c>
      <c r="D47" s="285" t="s">
        <v>424</v>
      </c>
      <c r="E47" s="285">
        <v>46268</v>
      </c>
      <c r="F47" s="285" t="s">
        <v>424</v>
      </c>
      <c r="G47" s="286" t="s">
        <v>424</v>
      </c>
      <c r="H47" s="286" t="s">
        <v>424</v>
      </c>
      <c r="I47" s="280" t="s">
        <v>533</v>
      </c>
      <c r="J47" s="281" t="s">
        <v>424</v>
      </c>
      <c r="N47" s="238" t="str">
        <f t="shared" si="0"/>
        <v>N_00.0072.0000723.6.</v>
      </c>
    </row>
    <row r="48" spans="1:14" x14ac:dyDescent="0.25">
      <c r="A48" s="280">
        <v>4</v>
      </c>
      <c r="B48" s="280" t="s">
        <v>491</v>
      </c>
      <c r="C48" s="285">
        <v>46282</v>
      </c>
      <c r="D48" s="285">
        <v>46288</v>
      </c>
      <c r="E48" s="285" t="s">
        <v>424</v>
      </c>
      <c r="F48" s="285" t="s">
        <v>424</v>
      </c>
      <c r="G48" s="286" t="s">
        <v>424</v>
      </c>
      <c r="H48" s="286" t="s">
        <v>424</v>
      </c>
      <c r="I48" s="280" t="s">
        <v>530</v>
      </c>
      <c r="J48" s="280" t="s">
        <v>424</v>
      </c>
      <c r="N48" s="238" t="str">
        <f t="shared" si="0"/>
        <v>N_00.0072.0000724</v>
      </c>
    </row>
    <row r="49" spans="1:14" ht="126" x14ac:dyDescent="0.25">
      <c r="A49" s="281" t="s">
        <v>492</v>
      </c>
      <c r="B49" s="281" t="s">
        <v>493</v>
      </c>
      <c r="C49" s="285">
        <v>46282</v>
      </c>
      <c r="D49" s="285">
        <v>46285</v>
      </c>
      <c r="E49" s="285" t="s">
        <v>424</v>
      </c>
      <c r="F49" s="285" t="s">
        <v>424</v>
      </c>
      <c r="G49" s="286" t="s">
        <v>424</v>
      </c>
      <c r="H49" s="286" t="s">
        <v>424</v>
      </c>
      <c r="I49" s="280" t="s">
        <v>533</v>
      </c>
      <c r="J49" s="281" t="s">
        <v>424</v>
      </c>
      <c r="N49" s="238" t="str">
        <f t="shared" si="0"/>
        <v>N_00.0072.0000724.1.</v>
      </c>
    </row>
    <row r="50" spans="1:14" ht="47.25" x14ac:dyDescent="0.25">
      <c r="A50" s="281" t="s">
        <v>494</v>
      </c>
      <c r="B50" s="281" t="s">
        <v>495</v>
      </c>
      <c r="C50" s="285" t="s">
        <v>424</v>
      </c>
      <c r="D50" s="285" t="s">
        <v>424</v>
      </c>
      <c r="E50" s="285" t="s">
        <v>424</v>
      </c>
      <c r="F50" s="285" t="s">
        <v>424</v>
      </c>
      <c r="G50" s="286" t="s">
        <v>424</v>
      </c>
      <c r="H50" s="286" t="s">
        <v>424</v>
      </c>
      <c r="I50" s="280" t="s">
        <v>531</v>
      </c>
      <c r="J50" s="281" t="s">
        <v>424</v>
      </c>
      <c r="N50" s="238" t="str">
        <f t="shared" si="0"/>
        <v>N_00.0072.0000724.2.</v>
      </c>
    </row>
    <row r="51" spans="1:14" ht="31.5" x14ac:dyDescent="0.25">
      <c r="A51" s="281" t="s">
        <v>496</v>
      </c>
      <c r="B51" s="281" t="s">
        <v>497</v>
      </c>
      <c r="C51" s="285" t="s">
        <v>424</v>
      </c>
      <c r="D51" s="285" t="s">
        <v>424</v>
      </c>
      <c r="E51" s="285" t="s">
        <v>424</v>
      </c>
      <c r="F51" s="285" t="s">
        <v>424</v>
      </c>
      <c r="G51" s="286" t="s">
        <v>424</v>
      </c>
      <c r="H51" s="286" t="s">
        <v>424</v>
      </c>
      <c r="I51" s="280" t="s">
        <v>531</v>
      </c>
      <c r="J51" s="281" t="s">
        <v>424</v>
      </c>
      <c r="N51" s="238" t="str">
        <f t="shared" si="0"/>
        <v>N_00.0072.0000724.3.</v>
      </c>
    </row>
    <row r="52" spans="1:14" ht="31.5" x14ac:dyDescent="0.25">
      <c r="A52" s="283" t="s">
        <v>498</v>
      </c>
      <c r="B52" s="281" t="s">
        <v>499</v>
      </c>
      <c r="C52" s="285" t="s">
        <v>424</v>
      </c>
      <c r="D52" s="285" t="s">
        <v>424</v>
      </c>
      <c r="E52" s="285" t="s">
        <v>424</v>
      </c>
      <c r="F52" s="285" t="s">
        <v>424</v>
      </c>
      <c r="G52" s="286" t="s">
        <v>424</v>
      </c>
      <c r="H52" s="286" t="s">
        <v>424</v>
      </c>
      <c r="I52" s="280" t="s">
        <v>531</v>
      </c>
      <c r="J52" s="281" t="s">
        <v>424</v>
      </c>
      <c r="N52" s="238" t="str">
        <f t="shared" si="0"/>
        <v>N_00.0072.0000724.4.</v>
      </c>
    </row>
    <row r="53" spans="1:14" ht="126" x14ac:dyDescent="0.25">
      <c r="A53" s="281" t="s">
        <v>500</v>
      </c>
      <c r="B53" s="284" t="s">
        <v>501</v>
      </c>
      <c r="C53" s="285">
        <v>46285</v>
      </c>
      <c r="D53" s="285">
        <v>46288</v>
      </c>
      <c r="E53" s="285" t="s">
        <v>424</v>
      </c>
      <c r="F53" s="285" t="s">
        <v>424</v>
      </c>
      <c r="G53" s="286" t="s">
        <v>424</v>
      </c>
      <c r="H53" s="286" t="s">
        <v>424</v>
      </c>
      <c r="I53" s="280" t="s">
        <v>533</v>
      </c>
      <c r="J53" s="281" t="s">
        <v>424</v>
      </c>
      <c r="N53" s="238" t="str">
        <f t="shared" si="0"/>
        <v>N_00.0072.0000724.5.</v>
      </c>
    </row>
    <row r="54" spans="1:14" x14ac:dyDescent="0.25">
      <c r="A54" s="281" t="s">
        <v>502</v>
      </c>
      <c r="B54" s="281" t="s">
        <v>503</v>
      </c>
      <c r="C54" s="285" t="s">
        <v>424</v>
      </c>
      <c r="D54" s="285" t="s">
        <v>424</v>
      </c>
      <c r="E54" s="285" t="s">
        <v>424</v>
      </c>
      <c r="F54" s="285" t="s">
        <v>424</v>
      </c>
      <c r="G54" s="286" t="s">
        <v>424</v>
      </c>
      <c r="H54" s="286" t="s">
        <v>424</v>
      </c>
      <c r="I54" s="280" t="s">
        <v>531</v>
      </c>
      <c r="J54" s="281" t="s">
        <v>424</v>
      </c>
      <c r="N54" s="238" t="str">
        <f t="shared" si="0"/>
        <v>N_00.0072.0000724.6.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2025-11-11T08:49:11Z</dcterms:modified>
</cp:coreProperties>
</file>